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fritsch\AppData\Local\Microsoft\Windows\INetCache\Content.Outlook\XB3GAXS0\"/>
    </mc:Choice>
  </mc:AlternateContent>
  <xr:revisionPtr revIDLastSave="0" documentId="13_ncr:1_{AF0FD12C-EB77-4A25-AB21-8250B2AEC3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5" i="1" l="1"/>
  <c r="O36" i="1" s="1"/>
  <c r="O37" i="1" s="1"/>
  <c r="O38" i="1" s="1"/>
  <c r="O33" i="1"/>
  <c r="N35" i="1"/>
  <c r="N36" i="1" s="1"/>
  <c r="N37" i="1" s="1"/>
  <c r="N38" i="1" s="1"/>
  <c r="N33" i="1"/>
  <c r="L35" i="1"/>
  <c r="L36" i="1" s="1"/>
  <c r="L37" i="1" s="1"/>
  <c r="L33" i="1"/>
  <c r="J35" i="1"/>
  <c r="J36" i="1" s="1"/>
  <c r="J37" i="1" s="1"/>
  <c r="J33" i="1"/>
  <c r="H35" i="1"/>
  <c r="H36" i="1" s="1"/>
  <c r="H37" i="1" s="1"/>
  <c r="H38" i="1" s="1"/>
  <c r="H33" i="1"/>
  <c r="F35" i="1"/>
  <c r="F36" i="1" s="1"/>
  <c r="F37" i="1" s="1"/>
  <c r="F38" i="1" s="1"/>
  <c r="F33" i="1"/>
  <c r="D35" i="1"/>
  <c r="D36" i="1" s="1"/>
  <c r="D37" i="1" s="1"/>
  <c r="D38" i="1" s="1"/>
  <c r="D33" i="1"/>
  <c r="O25" i="1"/>
  <c r="O26" i="1" s="1"/>
  <c r="O27" i="1" s="1"/>
  <c r="O28" i="1" s="1"/>
  <c r="O23" i="1"/>
  <c r="N25" i="1"/>
  <c r="N26" i="1" s="1"/>
  <c r="N27" i="1" s="1"/>
  <c r="N23" i="1"/>
  <c r="L25" i="1"/>
  <c r="L26" i="1" s="1"/>
  <c r="L27" i="1" s="1"/>
  <c r="L28" i="1" s="1"/>
  <c r="L23" i="1"/>
  <c r="J25" i="1"/>
  <c r="J26" i="1" s="1"/>
  <c r="J27" i="1" s="1"/>
  <c r="J28" i="1" s="1"/>
  <c r="J23" i="1"/>
  <c r="H25" i="1"/>
  <c r="H26" i="1" s="1"/>
  <c r="H27" i="1" s="1"/>
  <c r="H28" i="1" s="1"/>
  <c r="H23" i="1"/>
  <c r="F25" i="1"/>
  <c r="F26" i="1" s="1"/>
  <c r="F27" i="1" s="1"/>
  <c r="F28" i="1" s="1"/>
  <c r="F23" i="1"/>
  <c r="D26" i="1"/>
  <c r="D27" i="1" s="1"/>
  <c r="D28" i="1" s="1"/>
  <c r="D25" i="1"/>
  <c r="D23" i="1"/>
  <c r="D15" i="1"/>
  <c r="D16" i="1" s="1"/>
  <c r="D17" i="1" s="1"/>
  <c r="D18" i="1" s="1"/>
  <c r="D13" i="1"/>
  <c r="O15" i="1"/>
  <c r="O16" i="1" s="1"/>
  <c r="O17" i="1" s="1"/>
  <c r="O13" i="1"/>
  <c r="N15" i="1"/>
  <c r="N16" i="1" s="1"/>
  <c r="N17" i="1" s="1"/>
  <c r="N18" i="1" s="1"/>
  <c r="N13" i="1"/>
  <c r="L15" i="1"/>
  <c r="L16" i="1" s="1"/>
  <c r="L17" i="1" s="1"/>
  <c r="L18" i="1" s="1"/>
  <c r="L13" i="1"/>
  <c r="J15" i="1"/>
  <c r="J16" i="1" s="1"/>
  <c r="J17" i="1" s="1"/>
  <c r="J18" i="1" s="1"/>
  <c r="J13" i="1"/>
  <c r="H15" i="1"/>
  <c r="H16" i="1" s="1"/>
  <c r="H17" i="1" s="1"/>
  <c r="H18" i="1" s="1"/>
  <c r="H13" i="1"/>
  <c r="F15" i="1"/>
  <c r="F16" i="1" s="1"/>
  <c r="F17" i="1" s="1"/>
  <c r="F18" i="1" s="1"/>
  <c r="F13" i="1"/>
  <c r="D7" i="1"/>
  <c r="L10" i="1"/>
  <c r="H31" i="1"/>
  <c r="N31" i="1"/>
  <c r="O31" i="1"/>
  <c r="L31" i="1"/>
  <c r="J31" i="1"/>
  <c r="F31" i="1"/>
  <c r="N11" i="1"/>
  <c r="O11" i="1" s="1"/>
  <c r="L11" i="1"/>
  <c r="J11" i="1"/>
  <c r="H11" i="1"/>
  <c r="F11" i="1"/>
  <c r="D11" i="1"/>
  <c r="N10" i="1"/>
  <c r="O10" i="1" s="1"/>
  <c r="J10" i="1"/>
  <c r="H10" i="1"/>
  <c r="F10" i="1"/>
  <c r="J8" i="1"/>
  <c r="H8" i="1"/>
  <c r="H6" i="1"/>
  <c r="J6" i="1"/>
  <c r="D6" i="1"/>
  <c r="L9" i="1"/>
  <c r="N9" i="1"/>
  <c r="O9" i="1" s="1"/>
  <c r="J9" i="1"/>
  <c r="H9" i="1"/>
  <c r="F9" i="1"/>
  <c r="D9" i="1"/>
  <c r="N8" i="1"/>
  <c r="O8" i="1" s="1"/>
  <c r="L8" i="1"/>
  <c r="F8" i="1"/>
  <c r="D8" i="1"/>
  <c r="N7" i="1"/>
  <c r="O7" i="1" s="1"/>
  <c r="L7" i="1"/>
  <c r="J7" i="1"/>
  <c r="H7" i="1"/>
  <c r="F7" i="1"/>
  <c r="N6" i="1"/>
  <c r="O6" i="1" s="1"/>
  <c r="L6" i="1"/>
  <c r="F6" i="1"/>
  <c r="L38" i="1" l="1"/>
  <c r="J38" i="1"/>
  <c r="N28" i="1"/>
  <c r="O18" i="1"/>
</calcChain>
</file>

<file path=xl/sharedStrings.xml><?xml version="1.0" encoding="utf-8"?>
<sst xmlns="http://schemas.openxmlformats.org/spreadsheetml/2006/main" count="86" uniqueCount="33">
  <si>
    <t xml:space="preserve">Betreuungsart </t>
  </si>
  <si>
    <t>Stufe 1</t>
  </si>
  <si>
    <t>Stufe 2</t>
  </si>
  <si>
    <t>Stufe 3</t>
  </si>
  <si>
    <t>Kindergarten</t>
  </si>
  <si>
    <t>vormittags</t>
  </si>
  <si>
    <t>dreivierteltags</t>
  </si>
  <si>
    <t>ganztags</t>
  </si>
  <si>
    <t>bis 4 Stunden</t>
  </si>
  <si>
    <t>bis 5 Stunden</t>
  </si>
  <si>
    <t>bis 6 Stunden</t>
  </si>
  <si>
    <t>bis 7 Stunden</t>
  </si>
  <si>
    <t>bis 8 Stunden</t>
  </si>
  <si>
    <t>bis 9 Stunden</t>
  </si>
  <si>
    <t>bis 10 Stunden</t>
  </si>
  <si>
    <t>Krippe</t>
  </si>
  <si>
    <t>Hort</t>
  </si>
  <si>
    <t>halbtags</t>
  </si>
  <si>
    <t>nachmittags</t>
  </si>
  <si>
    <t xml:space="preserve"> </t>
  </si>
  <si>
    <r>
      <t>Verpflegungskostenpauschale:</t>
    </r>
    <r>
      <rPr>
        <b/>
        <sz val="14"/>
        <rFont val="Arial"/>
        <family val="2"/>
      </rPr>
      <t xml:space="preserve">  nach Vorgabe der Einrichtung</t>
    </r>
  </si>
  <si>
    <t>Kernbetreuung</t>
  </si>
  <si>
    <t>Stufe 4</t>
  </si>
  <si>
    <t>Stufe 5</t>
  </si>
  <si>
    <t>Stufe 6</t>
  </si>
  <si>
    <t>Aü-Gruppen</t>
  </si>
  <si>
    <t>bis 8,5 Stunden</t>
  </si>
  <si>
    <t>bis 6,5 Stunden</t>
  </si>
  <si>
    <t>Mo-Mi 15.30-17.00/Do+Fr 13.00-17.00</t>
  </si>
  <si>
    <t>bis 9,5 Stunden</t>
  </si>
  <si>
    <t xml:space="preserve">JuniorClub </t>
  </si>
  <si>
    <t>Stufe 7</t>
  </si>
  <si>
    <t>Monatsbeiträge der Ev. Kindertagesstätten im Bereich der Stadt Göttingen ab 01.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</si>
</sst>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2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4"/>
      <name val="Arial"/>
      <family val="2"/>
    </font>
    <font>
      <b/>
      <sz val="14"/>
      <color rgb="FFFF0000"/>
      <name val="Arial"/>
      <family val="2"/>
    </font>
    <font>
      <b/>
      <i/>
      <sz val="14"/>
      <color rgb="FFFF0000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/>
    <xf numFmtId="0" fontId="0" fillId="0" borderId="2" xfId="0" applyBorder="1"/>
    <xf numFmtId="0" fontId="2" fillId="0" borderId="0" xfId="0" applyFont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3" fillId="0" borderId="0" xfId="0" applyFont="1"/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4" fillId="0" borderId="0" xfId="0" applyFont="1"/>
    <xf numFmtId="0" fontId="2" fillId="0" borderId="8" xfId="0" applyFont="1" applyBorder="1"/>
    <xf numFmtId="0" fontId="2" fillId="0" borderId="9" xfId="0" applyFont="1" applyBorder="1"/>
    <xf numFmtId="0" fontId="5" fillId="0" borderId="0" xfId="0" applyFont="1"/>
    <xf numFmtId="0" fontId="2" fillId="2" borderId="4" xfId="0" applyFont="1" applyFill="1" applyBorder="1"/>
    <xf numFmtId="0" fontId="2" fillId="2" borderId="5" xfId="0" applyFont="1" applyFill="1" applyBorder="1"/>
    <xf numFmtId="0" fontId="7" fillId="0" borderId="0" xfId="0" applyFont="1"/>
    <xf numFmtId="0" fontId="8" fillId="0" borderId="10" xfId="0" applyFont="1" applyBorder="1" applyAlignment="1">
      <alignment horizontal="center"/>
    </xf>
    <xf numFmtId="165" fontId="8" fillId="2" borderId="11" xfId="0" applyNumberFormat="1" applyFont="1" applyFill="1" applyBorder="1"/>
    <xf numFmtId="165" fontId="8" fillId="0" borderId="11" xfId="0" applyNumberFormat="1" applyFont="1" applyBorder="1"/>
    <xf numFmtId="2" fontId="7" fillId="0" borderId="12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165" fontId="8" fillId="0" borderId="13" xfId="0" applyNumberFormat="1" applyFont="1" applyBorder="1"/>
    <xf numFmtId="2" fontId="7" fillId="0" borderId="6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0" fillId="0" borderId="0" xfId="0" applyNumberFormat="1"/>
    <xf numFmtId="2" fontId="7" fillId="0" borderId="0" xfId="0" applyNumberFormat="1" applyFont="1"/>
    <xf numFmtId="2" fontId="1" fillId="0" borderId="7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1" fillId="2" borderId="11" xfId="0" applyNumberFormat="1" applyFont="1" applyFill="1" applyBorder="1"/>
    <xf numFmtId="2" fontId="8" fillId="2" borderId="11" xfId="0" applyNumberFormat="1" applyFont="1" applyFill="1" applyBorder="1"/>
    <xf numFmtId="2" fontId="1" fillId="3" borderId="11" xfId="0" applyNumberFormat="1" applyFont="1" applyFill="1" applyBorder="1"/>
    <xf numFmtId="2" fontId="8" fillId="0" borderId="11" xfId="0" applyNumberFormat="1" applyFont="1" applyBorder="1"/>
    <xf numFmtId="2" fontId="1" fillId="0" borderId="11" xfId="0" applyNumberFormat="1" applyFont="1" applyBorder="1"/>
    <xf numFmtId="2" fontId="1" fillId="3" borderId="13" xfId="0" applyNumberFormat="1" applyFont="1" applyFill="1" applyBorder="1"/>
    <xf numFmtId="2" fontId="8" fillId="0" borderId="13" xfId="0" applyNumberFormat="1" applyFont="1" applyBorder="1"/>
    <xf numFmtId="2" fontId="1" fillId="0" borderId="13" xfId="0" applyNumberFormat="1" applyFont="1" applyBorder="1"/>
    <xf numFmtId="0" fontId="6" fillId="0" borderId="0" xfId="0" applyFont="1"/>
    <xf numFmtId="0" fontId="2" fillId="3" borderId="3" xfId="0" applyFont="1" applyFill="1" applyBorder="1" applyAlignment="1">
      <alignment horizontal="right"/>
    </xf>
    <xf numFmtId="0" fontId="8" fillId="3" borderId="10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165" fontId="8" fillId="3" borderId="11" xfId="0" applyNumberFormat="1" applyFont="1" applyFill="1" applyBorder="1"/>
    <xf numFmtId="2" fontId="8" fillId="3" borderId="11" xfId="0" applyNumberFormat="1" applyFont="1" applyFill="1" applyBorder="1"/>
    <xf numFmtId="0" fontId="2" fillId="3" borderId="0" xfId="0" applyFont="1" applyFill="1"/>
    <xf numFmtId="0" fontId="0" fillId="3" borderId="0" xfId="0" applyFill="1"/>
    <xf numFmtId="164" fontId="8" fillId="0" borderId="11" xfId="0" applyNumberFormat="1" applyFont="1" applyBorder="1"/>
    <xf numFmtId="2" fontId="1" fillId="4" borderId="11" xfId="0" applyNumberFormat="1" applyFont="1" applyFill="1" applyBorder="1"/>
    <xf numFmtId="0" fontId="11" fillId="3" borderId="1" xfId="0" applyFont="1" applyFill="1" applyBorder="1"/>
    <xf numFmtId="2" fontId="9" fillId="0" borderId="14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tabSelected="1" topLeftCell="A3" workbookViewId="0">
      <selection activeCell="Q39" sqref="Q39"/>
    </sheetView>
  </sheetViews>
  <sheetFormatPr baseColWidth="10" defaultRowHeight="12.75" x14ac:dyDescent="0.2"/>
  <cols>
    <col min="1" max="1" width="20.28515625" customWidth="1"/>
    <col min="2" max="2" width="20.5703125" customWidth="1"/>
    <col min="3" max="3" width="14" style="16" hidden="1" customWidth="1"/>
    <col min="4" max="4" width="13.5703125" style="25" customWidth="1"/>
    <col min="5" max="5" width="13.5703125" style="26" hidden="1" customWidth="1"/>
    <col min="6" max="6" width="13.5703125" style="25" customWidth="1"/>
    <col min="7" max="7" width="12.85546875" style="26" hidden="1" customWidth="1"/>
    <col min="8" max="8" width="13.5703125" style="25" customWidth="1"/>
    <col min="9" max="9" width="12.85546875" style="26" hidden="1" customWidth="1"/>
    <col min="10" max="10" width="13.5703125" style="25" customWidth="1"/>
    <col min="11" max="11" width="12.85546875" style="26" hidden="1" customWidth="1"/>
    <col min="12" max="12" width="13.5703125" style="25" customWidth="1"/>
    <col min="13" max="13" width="12.85546875" style="25" hidden="1" customWidth="1"/>
    <col min="14" max="14" width="13.5703125" style="25" customWidth="1"/>
    <col min="15" max="15" width="12.140625" bestFit="1" customWidth="1"/>
  </cols>
  <sheetData>
    <row r="1" spans="1:15" ht="20.25" x14ac:dyDescent="0.3">
      <c r="A1" s="10" t="s">
        <v>32</v>
      </c>
    </row>
    <row r="2" spans="1:15" ht="13.5" thickBot="1" x14ac:dyDescent="0.25"/>
    <row r="3" spans="1:15" ht="18" customHeight="1" x14ac:dyDescent="0.2">
      <c r="A3" s="53" t="s">
        <v>0</v>
      </c>
      <c r="B3" s="55" t="s">
        <v>21</v>
      </c>
      <c r="C3" s="57" t="s">
        <v>1</v>
      </c>
      <c r="D3" s="49" t="s">
        <v>1</v>
      </c>
      <c r="E3" s="51" t="s">
        <v>2</v>
      </c>
      <c r="F3" s="49" t="s">
        <v>2</v>
      </c>
      <c r="G3" s="51" t="s">
        <v>3</v>
      </c>
      <c r="H3" s="49" t="s">
        <v>3</v>
      </c>
      <c r="I3" s="51" t="s">
        <v>22</v>
      </c>
      <c r="J3" s="49" t="s">
        <v>22</v>
      </c>
      <c r="K3" s="51" t="s">
        <v>23</v>
      </c>
      <c r="L3" s="49" t="s">
        <v>23</v>
      </c>
      <c r="M3" s="49" t="s">
        <v>24</v>
      </c>
      <c r="N3" s="49" t="s">
        <v>24</v>
      </c>
      <c r="O3" s="49" t="s">
        <v>31</v>
      </c>
    </row>
    <row r="4" spans="1:15" ht="13.5" customHeight="1" thickBot="1" x14ac:dyDescent="0.25">
      <c r="A4" s="54"/>
      <c r="B4" s="56"/>
      <c r="C4" s="58"/>
      <c r="D4" s="50"/>
      <c r="E4" s="52"/>
      <c r="F4" s="50"/>
      <c r="G4" s="52"/>
      <c r="H4" s="50"/>
      <c r="I4" s="52"/>
      <c r="J4" s="50"/>
      <c r="K4" s="52"/>
      <c r="L4" s="50"/>
      <c r="M4" s="50"/>
      <c r="N4" s="50"/>
      <c r="O4" s="50"/>
    </row>
    <row r="5" spans="1:15" ht="18.75" x14ac:dyDescent="0.3">
      <c r="A5" s="1" t="s">
        <v>4</v>
      </c>
      <c r="B5" s="38"/>
      <c r="C5" s="39"/>
      <c r="D5" s="27"/>
      <c r="E5" s="28"/>
      <c r="F5" s="27"/>
      <c r="G5" s="28"/>
      <c r="H5" s="27"/>
      <c r="I5" s="28"/>
      <c r="J5" s="27"/>
      <c r="K5" s="28"/>
      <c r="L5" s="27"/>
      <c r="M5" s="27"/>
      <c r="N5" s="27"/>
      <c r="O5" s="27"/>
    </row>
    <row r="6" spans="1:15" s="3" customFormat="1" ht="18.75" hidden="1" x14ac:dyDescent="0.3">
      <c r="A6" s="14" t="s">
        <v>5</v>
      </c>
      <c r="B6" s="15" t="s">
        <v>8</v>
      </c>
      <c r="C6" s="18">
        <v>80</v>
      </c>
      <c r="D6" s="29">
        <f>SUM(C6)*1.062</f>
        <v>84.960000000000008</v>
      </c>
      <c r="E6" s="30">
        <v>103</v>
      </c>
      <c r="F6" s="29">
        <f>SUM(E6)*1.06</f>
        <v>109.18</v>
      </c>
      <c r="G6" s="30">
        <v>110</v>
      </c>
      <c r="H6" s="29">
        <f>SUM(G6)*1.059</f>
        <v>116.49</v>
      </c>
      <c r="I6" s="30">
        <v>122</v>
      </c>
      <c r="J6" s="29">
        <f>SUM(I6)*1.062</f>
        <v>129.56399999999999</v>
      </c>
      <c r="K6" s="30">
        <v>134</v>
      </c>
      <c r="L6" s="29">
        <f>SUM(K6)*1.06</f>
        <v>142.04000000000002</v>
      </c>
      <c r="M6" s="29">
        <v>147</v>
      </c>
      <c r="N6" s="29">
        <f t="shared" ref="N6:O8" si="0">SUM(M6)*1.06</f>
        <v>155.82000000000002</v>
      </c>
      <c r="O6" s="29">
        <f t="shared" si="0"/>
        <v>165.16920000000002</v>
      </c>
    </row>
    <row r="7" spans="1:15" s="3" customFormat="1" ht="18.75" hidden="1" x14ac:dyDescent="0.3">
      <c r="A7" s="5" t="s">
        <v>5</v>
      </c>
      <c r="B7" s="6" t="s">
        <v>9</v>
      </c>
      <c r="C7" s="19">
        <v>106</v>
      </c>
      <c r="D7" s="31">
        <f>SUM(C7)*1.06</f>
        <v>112.36</v>
      </c>
      <c r="E7" s="32">
        <v>133</v>
      </c>
      <c r="F7" s="31">
        <f>SUM(E7)*1.06</f>
        <v>140.98000000000002</v>
      </c>
      <c r="G7" s="32">
        <v>142</v>
      </c>
      <c r="H7" s="31">
        <f>SUM(G7)*1.06</f>
        <v>150.52000000000001</v>
      </c>
      <c r="I7" s="32">
        <v>157</v>
      </c>
      <c r="J7" s="31">
        <f>SUM(I7)*1.06</f>
        <v>166.42000000000002</v>
      </c>
      <c r="K7" s="32">
        <v>172</v>
      </c>
      <c r="L7" s="31">
        <f>SUM(K7)*1.06</f>
        <v>182.32000000000002</v>
      </c>
      <c r="M7" s="33">
        <v>190</v>
      </c>
      <c r="N7" s="31">
        <f t="shared" si="0"/>
        <v>201.4</v>
      </c>
      <c r="O7" s="31">
        <f t="shared" si="0"/>
        <v>213.48400000000001</v>
      </c>
    </row>
    <row r="8" spans="1:15" s="3" customFormat="1" ht="18.75" hidden="1" x14ac:dyDescent="0.3">
      <c r="A8" s="5" t="s">
        <v>18</v>
      </c>
      <c r="B8" s="6" t="s">
        <v>8</v>
      </c>
      <c r="C8" s="19">
        <v>80</v>
      </c>
      <c r="D8" s="31">
        <f>SUM(C8)*1.06</f>
        <v>84.800000000000011</v>
      </c>
      <c r="E8" s="32">
        <v>103</v>
      </c>
      <c r="F8" s="33">
        <f>SUM(E8)*1.06</f>
        <v>109.18</v>
      </c>
      <c r="G8" s="32">
        <v>110</v>
      </c>
      <c r="H8" s="33">
        <f>SUM(G8)*1.059</f>
        <v>116.49</v>
      </c>
      <c r="I8" s="32">
        <v>122</v>
      </c>
      <c r="J8" s="33">
        <f>SUM(I8)*1.062</f>
        <v>129.56399999999999</v>
      </c>
      <c r="K8" s="32">
        <v>134</v>
      </c>
      <c r="L8" s="33">
        <f>SUM(K8)*1.06</f>
        <v>142.04000000000002</v>
      </c>
      <c r="M8" s="33">
        <v>147</v>
      </c>
      <c r="N8" s="33">
        <f t="shared" si="0"/>
        <v>155.82000000000002</v>
      </c>
      <c r="O8" s="33">
        <f t="shared" si="0"/>
        <v>165.16920000000002</v>
      </c>
    </row>
    <row r="9" spans="1:15" s="3" customFormat="1" ht="18.75" hidden="1" x14ac:dyDescent="0.3">
      <c r="A9" s="14" t="s">
        <v>6</v>
      </c>
      <c r="B9" s="15" t="s">
        <v>10</v>
      </c>
      <c r="C9" s="18">
        <v>127</v>
      </c>
      <c r="D9" s="29">
        <f>SUM(C9)*1.06</f>
        <v>134.62</v>
      </c>
      <c r="E9" s="30">
        <v>151</v>
      </c>
      <c r="F9" s="29">
        <f>SUM(E9)*1.063</f>
        <v>160.51300000000001</v>
      </c>
      <c r="G9" s="30">
        <v>165</v>
      </c>
      <c r="H9" s="29">
        <f>SUM(G9)*1.063</f>
        <v>175.39499999999998</v>
      </c>
      <c r="I9" s="30">
        <v>181</v>
      </c>
      <c r="J9" s="29">
        <f>SUM(I9)*1.063</f>
        <v>192.40299999999999</v>
      </c>
      <c r="K9" s="30">
        <v>199</v>
      </c>
      <c r="L9" s="29">
        <f>SUM(K9)*1.062</f>
        <v>211.33800000000002</v>
      </c>
      <c r="M9" s="29">
        <v>218</v>
      </c>
      <c r="N9" s="29">
        <f>SUM(M9)*1.063</f>
        <v>231.73399999999998</v>
      </c>
      <c r="O9" s="29">
        <f>SUM(N9)*1.063</f>
        <v>246.33324199999996</v>
      </c>
    </row>
    <row r="10" spans="1:15" s="3" customFormat="1" ht="18.75" hidden="1" x14ac:dyDescent="0.3">
      <c r="A10" s="5" t="s">
        <v>6</v>
      </c>
      <c r="B10" s="6" t="s">
        <v>27</v>
      </c>
      <c r="C10" s="19">
        <v>136</v>
      </c>
      <c r="D10" s="33">
        <v>140</v>
      </c>
      <c r="E10" s="32">
        <v>164</v>
      </c>
      <c r="F10" s="33">
        <f>SUM(E10)*1.06</f>
        <v>173.84</v>
      </c>
      <c r="G10" s="32">
        <v>178</v>
      </c>
      <c r="H10" s="33">
        <f>SUM(G10)*1.06</f>
        <v>188.68</v>
      </c>
      <c r="I10" s="32">
        <v>196.5</v>
      </c>
      <c r="J10" s="33">
        <f>SUM(I10)*1.06</f>
        <v>208.29000000000002</v>
      </c>
      <c r="K10" s="32">
        <v>216</v>
      </c>
      <c r="L10" s="33">
        <f>SUM(K10)*1.06</f>
        <v>228.96</v>
      </c>
      <c r="M10" s="33">
        <v>236.5</v>
      </c>
      <c r="N10" s="33">
        <f>SUM(M10)*1.06</f>
        <v>250.69000000000003</v>
      </c>
      <c r="O10" s="33">
        <f>SUM(N10)*1.06</f>
        <v>265.73140000000006</v>
      </c>
    </row>
    <row r="11" spans="1:15" s="3" customFormat="1" ht="18.75" hidden="1" x14ac:dyDescent="0.3">
      <c r="A11" s="5" t="s">
        <v>6</v>
      </c>
      <c r="B11" s="6" t="s">
        <v>11</v>
      </c>
      <c r="C11" s="19">
        <v>152</v>
      </c>
      <c r="D11" s="31">
        <f>SUM(C11)*1.06</f>
        <v>161.12</v>
      </c>
      <c r="E11" s="32">
        <v>182</v>
      </c>
      <c r="F11" s="31">
        <f>SUM(E11)*1.06</f>
        <v>192.92000000000002</v>
      </c>
      <c r="G11" s="32">
        <v>198</v>
      </c>
      <c r="H11" s="31">
        <f>SUM(G11)*1.06</f>
        <v>209.88000000000002</v>
      </c>
      <c r="I11" s="32">
        <v>217</v>
      </c>
      <c r="J11" s="31">
        <f>SUM(I11)*1.06</f>
        <v>230.02</v>
      </c>
      <c r="K11" s="32">
        <v>239</v>
      </c>
      <c r="L11" s="31">
        <f>SUM(K11)*1.06</f>
        <v>253.34</v>
      </c>
      <c r="M11" s="33">
        <v>263</v>
      </c>
      <c r="N11" s="31">
        <f>SUM(M11)*1.06</f>
        <v>278.78000000000003</v>
      </c>
      <c r="O11" s="31">
        <f>SUM(N11)*1.06</f>
        <v>295.50680000000006</v>
      </c>
    </row>
    <row r="12" spans="1:15" s="44" customFormat="1" ht="18.75" x14ac:dyDescent="0.3">
      <c r="A12" s="14" t="s">
        <v>6</v>
      </c>
      <c r="B12" s="15" t="s">
        <v>10</v>
      </c>
      <c r="C12" s="18">
        <v>127</v>
      </c>
      <c r="D12" s="47">
        <v>149</v>
      </c>
      <c r="E12" s="30">
        <v>151</v>
      </c>
      <c r="F12" s="29">
        <v>155</v>
      </c>
      <c r="G12" s="30">
        <v>165</v>
      </c>
      <c r="H12" s="29">
        <v>176</v>
      </c>
      <c r="I12" s="30">
        <v>181</v>
      </c>
      <c r="J12" s="29">
        <v>205</v>
      </c>
      <c r="K12" s="30">
        <v>199</v>
      </c>
      <c r="L12" s="29">
        <v>240</v>
      </c>
      <c r="M12" s="29">
        <v>218</v>
      </c>
      <c r="N12" s="29">
        <v>282</v>
      </c>
      <c r="O12" s="29">
        <v>331</v>
      </c>
    </row>
    <row r="13" spans="1:15" s="44" customFormat="1" ht="18.75" x14ac:dyDescent="0.3">
      <c r="A13" s="40" t="s">
        <v>6</v>
      </c>
      <c r="B13" s="41" t="s">
        <v>11</v>
      </c>
      <c r="C13" s="42">
        <v>152</v>
      </c>
      <c r="D13" s="31">
        <f>SUM(D12+25)</f>
        <v>174</v>
      </c>
      <c r="E13" s="43">
        <v>182</v>
      </c>
      <c r="F13" s="31">
        <f>SUM(F12+25)</f>
        <v>180</v>
      </c>
      <c r="G13" s="43">
        <v>198</v>
      </c>
      <c r="H13" s="31">
        <f>SUM(H12+28)</f>
        <v>204</v>
      </c>
      <c r="I13" s="43">
        <v>217</v>
      </c>
      <c r="J13" s="31">
        <f>SUM(J12+32)</f>
        <v>237</v>
      </c>
      <c r="K13" s="43">
        <v>239</v>
      </c>
      <c r="L13" s="31">
        <f>SUM(L12+38)</f>
        <v>278</v>
      </c>
      <c r="M13" s="31">
        <v>263</v>
      </c>
      <c r="N13" s="31">
        <f>SUM(N12+44)</f>
        <v>326</v>
      </c>
      <c r="O13" s="31">
        <f>SUM(O12+52)</f>
        <v>383</v>
      </c>
    </row>
    <row r="14" spans="1:15" s="44" customFormat="1" ht="18.75" x14ac:dyDescent="0.3">
      <c r="A14" s="14" t="s">
        <v>7</v>
      </c>
      <c r="B14" s="15" t="s">
        <v>12</v>
      </c>
      <c r="C14" s="18">
        <v>176</v>
      </c>
      <c r="D14" s="47">
        <v>207</v>
      </c>
      <c r="E14" s="30">
        <v>204</v>
      </c>
      <c r="F14" s="29">
        <v>212</v>
      </c>
      <c r="G14" s="30">
        <v>218</v>
      </c>
      <c r="H14" s="29">
        <v>241</v>
      </c>
      <c r="I14" s="30">
        <v>243</v>
      </c>
      <c r="J14" s="29">
        <v>279</v>
      </c>
      <c r="K14" s="30">
        <v>266</v>
      </c>
      <c r="L14" s="29">
        <v>327</v>
      </c>
      <c r="M14" s="29">
        <v>291</v>
      </c>
      <c r="N14" s="29">
        <v>385</v>
      </c>
      <c r="O14" s="29">
        <v>452</v>
      </c>
    </row>
    <row r="15" spans="1:15" s="3" customFormat="1" ht="18.75" x14ac:dyDescent="0.3">
      <c r="A15" s="5" t="s">
        <v>7</v>
      </c>
      <c r="B15" s="6" t="s">
        <v>26</v>
      </c>
      <c r="C15" s="19">
        <v>185</v>
      </c>
      <c r="D15" s="33">
        <f>SUM(D14+12.5)</f>
        <v>219.5</v>
      </c>
      <c r="E15" s="32">
        <v>217</v>
      </c>
      <c r="F15" s="33">
        <f>SUM(F14+12.5)</f>
        <v>224.5</v>
      </c>
      <c r="G15" s="32">
        <v>232</v>
      </c>
      <c r="H15" s="33">
        <f>SUM(H14+14)</f>
        <v>255</v>
      </c>
      <c r="I15" s="33">
        <v>0</v>
      </c>
      <c r="J15" s="33">
        <f>SUM(J14+16)</f>
        <v>295</v>
      </c>
      <c r="K15" s="33">
        <v>0</v>
      </c>
      <c r="L15" s="33">
        <f>SUM(L14+19)</f>
        <v>346</v>
      </c>
      <c r="M15" s="33">
        <v>0</v>
      </c>
      <c r="N15" s="33">
        <f>SUM(N14+22)</f>
        <v>407</v>
      </c>
      <c r="O15" s="33">
        <f>SUM(O14+26)</f>
        <v>478</v>
      </c>
    </row>
    <row r="16" spans="1:15" s="3" customFormat="1" ht="18.75" x14ac:dyDescent="0.3">
      <c r="A16" s="5" t="s">
        <v>7</v>
      </c>
      <c r="B16" s="6" t="s">
        <v>13</v>
      </c>
      <c r="C16" s="19">
        <v>200</v>
      </c>
      <c r="D16" s="33">
        <f t="shared" ref="D16:D18" si="1">SUM(D15+12.5)</f>
        <v>232</v>
      </c>
      <c r="E16" s="32">
        <v>236</v>
      </c>
      <c r="F16" s="33">
        <f t="shared" ref="F16:F18" si="2">SUM(F15+12.5)</f>
        <v>237</v>
      </c>
      <c r="G16" s="32">
        <v>253</v>
      </c>
      <c r="H16" s="33">
        <f t="shared" ref="H16:H18" si="3">SUM(H15+14)</f>
        <v>269</v>
      </c>
      <c r="I16" s="33">
        <v>0</v>
      </c>
      <c r="J16" s="33">
        <f t="shared" ref="J16:J18" si="4">SUM(J15+16)</f>
        <v>311</v>
      </c>
      <c r="K16" s="33">
        <v>0</v>
      </c>
      <c r="L16" s="33">
        <f t="shared" ref="L16:L18" si="5">SUM(L15+19)</f>
        <v>365</v>
      </c>
      <c r="M16" s="33">
        <v>0</v>
      </c>
      <c r="N16" s="33">
        <f t="shared" ref="N16:N18" si="6">SUM(N15+22)</f>
        <v>429</v>
      </c>
      <c r="O16" s="33">
        <f t="shared" ref="O16:O17" si="7">SUM(O15+26)</f>
        <v>504</v>
      </c>
    </row>
    <row r="17" spans="1:15" s="3" customFormat="1" ht="18.75" x14ac:dyDescent="0.3">
      <c r="A17" s="5" t="s">
        <v>7</v>
      </c>
      <c r="B17" s="6" t="s">
        <v>29</v>
      </c>
      <c r="C17" s="19">
        <v>200</v>
      </c>
      <c r="D17" s="33">
        <f t="shared" si="1"/>
        <v>244.5</v>
      </c>
      <c r="E17" s="32">
        <v>236</v>
      </c>
      <c r="F17" s="33">
        <f t="shared" si="2"/>
        <v>249.5</v>
      </c>
      <c r="G17" s="32">
        <v>253</v>
      </c>
      <c r="H17" s="33">
        <f t="shared" si="3"/>
        <v>283</v>
      </c>
      <c r="I17" s="33">
        <v>0</v>
      </c>
      <c r="J17" s="33">
        <f t="shared" si="4"/>
        <v>327</v>
      </c>
      <c r="K17" s="33">
        <v>0</v>
      </c>
      <c r="L17" s="33">
        <f t="shared" si="5"/>
        <v>384</v>
      </c>
      <c r="M17" s="33">
        <v>0</v>
      </c>
      <c r="N17" s="33">
        <f t="shared" si="6"/>
        <v>451</v>
      </c>
      <c r="O17" s="33">
        <f t="shared" si="7"/>
        <v>530</v>
      </c>
    </row>
    <row r="18" spans="1:15" s="3" customFormat="1" ht="19.5" thickBot="1" x14ac:dyDescent="0.35">
      <c r="A18" s="5" t="s">
        <v>7</v>
      </c>
      <c r="B18" s="6" t="s">
        <v>14</v>
      </c>
      <c r="C18" s="19">
        <v>224</v>
      </c>
      <c r="D18" s="33">
        <f t="shared" si="1"/>
        <v>257</v>
      </c>
      <c r="E18" s="32">
        <v>263</v>
      </c>
      <c r="F18" s="33">
        <f t="shared" si="2"/>
        <v>262</v>
      </c>
      <c r="G18" s="32">
        <v>281</v>
      </c>
      <c r="H18" s="33">
        <f t="shared" si="3"/>
        <v>297</v>
      </c>
      <c r="I18" s="33">
        <v>0</v>
      </c>
      <c r="J18" s="33">
        <f t="shared" si="4"/>
        <v>343</v>
      </c>
      <c r="K18" s="33">
        <v>0</v>
      </c>
      <c r="L18" s="33">
        <f t="shared" si="5"/>
        <v>403</v>
      </c>
      <c r="M18" s="33">
        <v>0</v>
      </c>
      <c r="N18" s="33">
        <f t="shared" si="6"/>
        <v>473</v>
      </c>
      <c r="O18" s="33">
        <f>SUM(O17+25.5)</f>
        <v>555.5</v>
      </c>
    </row>
    <row r="19" spans="1:15" ht="18.75" x14ac:dyDescent="0.3">
      <c r="A19" s="1" t="s">
        <v>25</v>
      </c>
      <c r="B19" s="4"/>
      <c r="C19" s="17"/>
      <c r="D19" s="27"/>
      <c r="E19" s="28"/>
      <c r="F19" s="27"/>
      <c r="G19" s="28"/>
      <c r="H19" s="27"/>
      <c r="I19" s="28"/>
      <c r="J19" s="27"/>
      <c r="K19" s="28"/>
      <c r="L19" s="27"/>
      <c r="M19" s="27"/>
      <c r="N19" s="27"/>
      <c r="O19" s="27"/>
    </row>
    <row r="20" spans="1:15" s="3" customFormat="1" ht="18.75" hidden="1" x14ac:dyDescent="0.3">
      <c r="A20" s="14" t="s">
        <v>5</v>
      </c>
      <c r="B20" s="15" t="s">
        <v>8</v>
      </c>
      <c r="C20" s="18">
        <v>94</v>
      </c>
      <c r="D20" s="29">
        <v>100</v>
      </c>
      <c r="E20" s="30">
        <v>112</v>
      </c>
      <c r="F20" s="29">
        <v>118</v>
      </c>
      <c r="G20" s="30">
        <v>121</v>
      </c>
      <c r="H20" s="29">
        <v>129</v>
      </c>
      <c r="I20" s="30">
        <v>134</v>
      </c>
      <c r="J20" s="29">
        <v>142</v>
      </c>
      <c r="K20" s="30">
        <v>146</v>
      </c>
      <c r="L20" s="29">
        <v>155</v>
      </c>
      <c r="M20" s="29">
        <v>162</v>
      </c>
      <c r="N20" s="29">
        <v>172</v>
      </c>
      <c r="O20" s="29">
        <v>172</v>
      </c>
    </row>
    <row r="21" spans="1:15" s="3" customFormat="1" ht="18.75" hidden="1" x14ac:dyDescent="0.3">
      <c r="A21" s="5" t="s">
        <v>18</v>
      </c>
      <c r="B21" s="6" t="s">
        <v>8</v>
      </c>
      <c r="C21" s="19">
        <v>94</v>
      </c>
      <c r="D21" s="31">
        <v>100</v>
      </c>
      <c r="E21" s="32">
        <v>112</v>
      </c>
      <c r="F21" s="31">
        <v>118</v>
      </c>
      <c r="G21" s="32">
        <v>121</v>
      </c>
      <c r="H21" s="31">
        <v>129</v>
      </c>
      <c r="I21" s="32">
        <v>134</v>
      </c>
      <c r="J21" s="31">
        <v>142</v>
      </c>
      <c r="K21" s="32">
        <v>146</v>
      </c>
      <c r="L21" s="31">
        <v>155</v>
      </c>
      <c r="M21" s="33">
        <v>162</v>
      </c>
      <c r="N21" s="31">
        <v>172</v>
      </c>
      <c r="O21" s="31">
        <v>172</v>
      </c>
    </row>
    <row r="22" spans="1:15" s="44" customFormat="1" ht="18.75" x14ac:dyDescent="0.3">
      <c r="A22" s="14" t="s">
        <v>6</v>
      </c>
      <c r="B22" s="15" t="s">
        <v>10</v>
      </c>
      <c r="C22" s="18">
        <v>141</v>
      </c>
      <c r="D22" s="47">
        <v>174</v>
      </c>
      <c r="E22" s="30">
        <v>174</v>
      </c>
      <c r="F22" s="29">
        <v>180</v>
      </c>
      <c r="G22" s="30">
        <v>186</v>
      </c>
      <c r="H22" s="29">
        <v>206</v>
      </c>
      <c r="I22" s="30">
        <v>207</v>
      </c>
      <c r="J22" s="29">
        <v>238</v>
      </c>
      <c r="K22" s="30">
        <v>226</v>
      </c>
      <c r="L22" s="29">
        <v>280</v>
      </c>
      <c r="M22" s="29">
        <v>249</v>
      </c>
      <c r="N22" s="29">
        <v>329</v>
      </c>
      <c r="O22" s="29">
        <v>385</v>
      </c>
    </row>
    <row r="23" spans="1:15" s="3" customFormat="1" ht="18.75" x14ac:dyDescent="0.3">
      <c r="A23" s="5" t="s">
        <v>6</v>
      </c>
      <c r="B23" s="6" t="s">
        <v>11</v>
      </c>
      <c r="C23" s="19">
        <v>170</v>
      </c>
      <c r="D23" s="31">
        <f>SUM(D22+29)</f>
        <v>203</v>
      </c>
      <c r="E23" s="32">
        <v>209</v>
      </c>
      <c r="F23" s="31">
        <f>SUM(F22+29)</f>
        <v>209</v>
      </c>
      <c r="G23" s="31"/>
      <c r="H23" s="31">
        <f>SUM(H22+33)</f>
        <v>239</v>
      </c>
      <c r="I23" s="31"/>
      <c r="J23" s="31">
        <f>SUM(J22+38)</f>
        <v>276</v>
      </c>
      <c r="K23" s="31"/>
      <c r="L23" s="31">
        <f>SUM(L22+45)</f>
        <v>325</v>
      </c>
      <c r="M23" s="31"/>
      <c r="N23" s="31">
        <f>SUM(N22+53)</f>
        <v>382</v>
      </c>
      <c r="O23" s="31">
        <f>SUM(O22+62)</f>
        <v>447</v>
      </c>
    </row>
    <row r="24" spans="1:15" s="44" customFormat="1" ht="18.75" x14ac:dyDescent="0.3">
      <c r="A24" s="14" t="s">
        <v>7</v>
      </c>
      <c r="B24" s="15" t="s">
        <v>12</v>
      </c>
      <c r="C24" s="18">
        <v>196</v>
      </c>
      <c r="D24" s="47">
        <v>236</v>
      </c>
      <c r="E24" s="30">
        <v>233</v>
      </c>
      <c r="F24" s="29">
        <v>243</v>
      </c>
      <c r="G24" s="30">
        <v>251</v>
      </c>
      <c r="H24" s="29">
        <v>277</v>
      </c>
      <c r="I24" s="30">
        <v>278</v>
      </c>
      <c r="J24" s="29">
        <v>318</v>
      </c>
      <c r="K24" s="30">
        <v>305</v>
      </c>
      <c r="L24" s="29">
        <v>376</v>
      </c>
      <c r="M24" s="29">
        <v>335</v>
      </c>
      <c r="N24" s="29">
        <v>441</v>
      </c>
      <c r="O24" s="29">
        <v>518</v>
      </c>
    </row>
    <row r="25" spans="1:15" s="3" customFormat="1" ht="18.75" x14ac:dyDescent="0.3">
      <c r="A25" s="5" t="s">
        <v>7</v>
      </c>
      <c r="B25" s="6" t="s">
        <v>26</v>
      </c>
      <c r="C25" s="19">
        <v>196</v>
      </c>
      <c r="D25" s="33">
        <f>SUM(D24+14.5)</f>
        <v>250.5</v>
      </c>
      <c r="E25" s="32">
        <v>233</v>
      </c>
      <c r="F25" s="33">
        <f>SUM(F24+14.5)</f>
        <v>257.5</v>
      </c>
      <c r="G25" s="33"/>
      <c r="H25" s="33">
        <f>SUM(H24+16.5)</f>
        <v>293.5</v>
      </c>
      <c r="I25" s="33"/>
      <c r="J25" s="33">
        <f>SUM(J24+19)</f>
        <v>337</v>
      </c>
      <c r="K25" s="33"/>
      <c r="L25" s="33">
        <f>SUM(L24+22.5)</f>
        <v>398.5</v>
      </c>
      <c r="M25" s="33"/>
      <c r="N25" s="33">
        <f>SUM(N24+26.5)</f>
        <v>467.5</v>
      </c>
      <c r="O25" s="33">
        <f>SUM(O24+31)</f>
        <v>549</v>
      </c>
    </row>
    <row r="26" spans="1:15" s="3" customFormat="1" ht="18.75" x14ac:dyDescent="0.3">
      <c r="A26" s="5" t="s">
        <v>7</v>
      </c>
      <c r="B26" s="6" t="s">
        <v>13</v>
      </c>
      <c r="C26" s="19">
        <v>219</v>
      </c>
      <c r="D26" s="33">
        <f t="shared" ref="D26:D28" si="8">SUM(D25+14.5)</f>
        <v>265</v>
      </c>
      <c r="E26" s="33">
        <v>0</v>
      </c>
      <c r="F26" s="33">
        <f t="shared" ref="F26:F28" si="9">SUM(F25+14.5)</f>
        <v>272</v>
      </c>
      <c r="G26" s="33"/>
      <c r="H26" s="33">
        <f t="shared" ref="H26:H28" si="10">SUM(H25+16.5)</f>
        <v>310</v>
      </c>
      <c r="I26" s="33"/>
      <c r="J26" s="33">
        <f t="shared" ref="J26:J28" si="11">SUM(J25+19)</f>
        <v>356</v>
      </c>
      <c r="K26" s="33"/>
      <c r="L26" s="33">
        <f t="shared" ref="L26:L28" si="12">SUM(L25+22.5)</f>
        <v>421</v>
      </c>
      <c r="M26" s="33"/>
      <c r="N26" s="33">
        <f t="shared" ref="N26:N27" si="13">SUM(N25+26.5)</f>
        <v>494</v>
      </c>
      <c r="O26" s="33">
        <f t="shared" ref="O26:O28" si="14">SUM(O25+31)</f>
        <v>580</v>
      </c>
    </row>
    <row r="27" spans="1:15" s="3" customFormat="1" ht="18.75" x14ac:dyDescent="0.3">
      <c r="A27" s="5" t="s">
        <v>7</v>
      </c>
      <c r="B27" s="6" t="s">
        <v>29</v>
      </c>
      <c r="C27" s="19">
        <v>219</v>
      </c>
      <c r="D27" s="33">
        <f t="shared" si="8"/>
        <v>279.5</v>
      </c>
      <c r="E27" s="33">
        <v>0</v>
      </c>
      <c r="F27" s="33">
        <f t="shared" si="9"/>
        <v>286.5</v>
      </c>
      <c r="G27" s="33"/>
      <c r="H27" s="33">
        <f t="shared" si="10"/>
        <v>326.5</v>
      </c>
      <c r="I27" s="33"/>
      <c r="J27" s="33">
        <f t="shared" si="11"/>
        <v>375</v>
      </c>
      <c r="K27" s="33"/>
      <c r="L27" s="33">
        <f t="shared" si="12"/>
        <v>443.5</v>
      </c>
      <c r="M27" s="33"/>
      <c r="N27" s="33">
        <f t="shared" si="13"/>
        <v>520.5</v>
      </c>
      <c r="O27" s="33">
        <f t="shared" si="14"/>
        <v>611</v>
      </c>
    </row>
    <row r="28" spans="1:15" s="3" customFormat="1" ht="18.75" x14ac:dyDescent="0.3">
      <c r="A28" s="5" t="s">
        <v>7</v>
      </c>
      <c r="B28" s="6" t="s">
        <v>14</v>
      </c>
      <c r="C28" s="19">
        <v>244</v>
      </c>
      <c r="D28" s="33">
        <f t="shared" si="8"/>
        <v>294</v>
      </c>
      <c r="E28" s="33">
        <v>0</v>
      </c>
      <c r="F28" s="33">
        <f t="shared" si="9"/>
        <v>301</v>
      </c>
      <c r="G28" s="33"/>
      <c r="H28" s="33">
        <f t="shared" si="10"/>
        <v>343</v>
      </c>
      <c r="I28" s="33"/>
      <c r="J28" s="33">
        <f t="shared" si="11"/>
        <v>394</v>
      </c>
      <c r="K28" s="33"/>
      <c r="L28" s="33">
        <f t="shared" si="12"/>
        <v>466</v>
      </c>
      <c r="M28" s="33"/>
      <c r="N28" s="33">
        <f>SUM(N27+26)</f>
        <v>546.5</v>
      </c>
      <c r="O28" s="33">
        <f t="shared" si="14"/>
        <v>642</v>
      </c>
    </row>
    <row r="29" spans="1:15" ht="7.5" customHeight="1" thickBot="1" x14ac:dyDescent="0.25">
      <c r="A29" s="2"/>
      <c r="C29" s="20"/>
      <c r="D29" s="8"/>
      <c r="E29" s="23"/>
      <c r="F29" s="8"/>
      <c r="G29" s="23"/>
      <c r="H29" s="8"/>
      <c r="I29" s="23"/>
      <c r="J29" s="8"/>
      <c r="K29" s="23"/>
      <c r="L29" s="8"/>
      <c r="M29" s="8"/>
      <c r="N29" s="8"/>
      <c r="O29" s="8"/>
    </row>
    <row r="30" spans="1:15" ht="18.75" x14ac:dyDescent="0.3">
      <c r="A30" s="48" t="s">
        <v>15</v>
      </c>
      <c r="B30" s="38"/>
      <c r="C30" s="39"/>
      <c r="D30" s="27"/>
      <c r="E30" s="28"/>
      <c r="F30" s="27"/>
      <c r="G30" s="28"/>
      <c r="H30" s="27"/>
      <c r="I30" s="28"/>
      <c r="J30" s="27"/>
      <c r="K30" s="28"/>
      <c r="L30" s="27"/>
      <c r="M30" s="27"/>
      <c r="N30" s="27"/>
      <c r="O30" s="27"/>
    </row>
    <row r="31" spans="1:15" ht="18.75" hidden="1" x14ac:dyDescent="0.3">
      <c r="A31" s="14" t="s">
        <v>5</v>
      </c>
      <c r="B31" s="15" t="s">
        <v>8</v>
      </c>
      <c r="C31" s="18">
        <v>116</v>
      </c>
      <c r="D31" s="29">
        <v>123</v>
      </c>
      <c r="E31" s="30">
        <v>141</v>
      </c>
      <c r="F31" s="29">
        <f>SUM(E31)*1.06</f>
        <v>149.46</v>
      </c>
      <c r="G31" s="30">
        <v>151</v>
      </c>
      <c r="H31" s="29">
        <f>SUM(G31)*1.063</f>
        <v>160.51300000000001</v>
      </c>
      <c r="I31" s="30">
        <v>168</v>
      </c>
      <c r="J31" s="29">
        <f>SUM(I31)*1.06</f>
        <v>178.08</v>
      </c>
      <c r="K31" s="30">
        <v>183</v>
      </c>
      <c r="L31" s="29">
        <f>SUM(K31)*1.06</f>
        <v>193.98000000000002</v>
      </c>
      <c r="M31" s="29">
        <v>203</v>
      </c>
      <c r="N31" s="29">
        <f>SUM(M31)*1.06</f>
        <v>215.18</v>
      </c>
      <c r="O31" s="29">
        <f>SUM(N31)*1.06</f>
        <v>228.09080000000003</v>
      </c>
    </row>
    <row r="32" spans="1:15" s="45" customFormat="1" ht="18.75" x14ac:dyDescent="0.3">
      <c r="A32" s="14" t="s">
        <v>6</v>
      </c>
      <c r="B32" s="15" t="s">
        <v>10</v>
      </c>
      <c r="C32" s="18">
        <v>180</v>
      </c>
      <c r="D32" s="47">
        <v>212</v>
      </c>
      <c r="E32" s="30">
        <v>212</v>
      </c>
      <c r="F32" s="29">
        <v>219</v>
      </c>
      <c r="G32" s="30">
        <v>228</v>
      </c>
      <c r="H32" s="29">
        <v>250</v>
      </c>
      <c r="I32" s="30">
        <v>252</v>
      </c>
      <c r="J32" s="29">
        <v>289</v>
      </c>
      <c r="K32" s="30">
        <v>277</v>
      </c>
      <c r="L32" s="29">
        <v>340</v>
      </c>
      <c r="M32" s="29">
        <v>305</v>
      </c>
      <c r="N32" s="29">
        <v>400</v>
      </c>
      <c r="O32" s="29">
        <v>470</v>
      </c>
    </row>
    <row r="33" spans="1:16" ht="18.75" x14ac:dyDescent="0.3">
      <c r="A33" s="5" t="s">
        <v>6</v>
      </c>
      <c r="B33" s="6" t="s">
        <v>11</v>
      </c>
      <c r="C33" s="19">
        <v>208</v>
      </c>
      <c r="D33" s="31">
        <f>SUM(D32+36)</f>
        <v>248</v>
      </c>
      <c r="E33" s="32">
        <v>255</v>
      </c>
      <c r="F33" s="31">
        <f>SUM(F32+36)</f>
        <v>255</v>
      </c>
      <c r="G33" s="32"/>
      <c r="H33" s="31">
        <f>SUM(H32+42)</f>
        <v>292</v>
      </c>
      <c r="I33" s="31"/>
      <c r="J33" s="31">
        <f>SUM(J32+48)</f>
        <v>337</v>
      </c>
      <c r="K33" s="31"/>
      <c r="L33" s="31">
        <f>SUM(L32+56)</f>
        <v>396</v>
      </c>
      <c r="M33" s="31"/>
      <c r="N33" s="31">
        <f>SUM(N32+66)</f>
        <v>466</v>
      </c>
      <c r="O33" s="31">
        <f>SUM(O32+78)</f>
        <v>548</v>
      </c>
    </row>
    <row r="34" spans="1:16" s="45" customFormat="1" ht="18.75" x14ac:dyDescent="0.3">
      <c r="A34" s="14" t="s">
        <v>7</v>
      </c>
      <c r="B34" s="15" t="s">
        <v>12</v>
      </c>
      <c r="C34" s="18">
        <v>229</v>
      </c>
      <c r="D34" s="47">
        <v>284</v>
      </c>
      <c r="E34" s="30">
        <v>281</v>
      </c>
      <c r="F34" s="29">
        <v>291</v>
      </c>
      <c r="G34" s="30">
        <v>303</v>
      </c>
      <c r="H34" s="29">
        <v>332</v>
      </c>
      <c r="I34" s="30">
        <v>335</v>
      </c>
      <c r="J34" s="29">
        <v>385</v>
      </c>
      <c r="K34" s="30">
        <v>368</v>
      </c>
      <c r="L34" s="29">
        <v>451</v>
      </c>
      <c r="M34" s="29">
        <v>404</v>
      </c>
      <c r="N34" s="29">
        <v>531</v>
      </c>
      <c r="O34" s="29">
        <v>624</v>
      </c>
    </row>
    <row r="35" spans="1:16" ht="18.75" x14ac:dyDescent="0.3">
      <c r="A35" s="5" t="s">
        <v>7</v>
      </c>
      <c r="B35" s="6" t="s">
        <v>26</v>
      </c>
      <c r="C35" s="46">
        <v>242.5</v>
      </c>
      <c r="D35" s="33">
        <f>SUM(D34+18)</f>
        <v>302</v>
      </c>
      <c r="E35" s="32">
        <v>298.5</v>
      </c>
      <c r="F35" s="33">
        <f>SUM(F34+18)</f>
        <v>309</v>
      </c>
      <c r="G35" s="33"/>
      <c r="H35" s="33">
        <f>SUM(H34+21)</f>
        <v>353</v>
      </c>
      <c r="I35" s="33"/>
      <c r="J35" s="33">
        <f>SUM(J34+24)</f>
        <v>409</v>
      </c>
      <c r="K35" s="33"/>
      <c r="L35" s="33">
        <f>SUM(L34+28)</f>
        <v>479</v>
      </c>
      <c r="M35" s="33"/>
      <c r="N35" s="33">
        <f>SUM(N34+33)</f>
        <v>564</v>
      </c>
      <c r="O35" s="33">
        <f>SUM(O34+39)</f>
        <v>663</v>
      </c>
    </row>
    <row r="36" spans="1:16" ht="18.75" x14ac:dyDescent="0.3">
      <c r="A36" s="5" t="s">
        <v>7</v>
      </c>
      <c r="B36" s="6" t="s">
        <v>13</v>
      </c>
      <c r="C36" s="19">
        <v>255</v>
      </c>
      <c r="D36" s="33">
        <f t="shared" ref="D36:D38" si="15">SUM(D35+18)</f>
        <v>320</v>
      </c>
      <c r="E36" s="33">
        <v>0</v>
      </c>
      <c r="F36" s="33">
        <f t="shared" ref="F36:F38" si="16">SUM(F35+18)</f>
        <v>327</v>
      </c>
      <c r="G36" s="33"/>
      <c r="H36" s="33">
        <f t="shared" ref="H36:H38" si="17">SUM(H35+21)</f>
        <v>374</v>
      </c>
      <c r="I36" s="33"/>
      <c r="J36" s="33">
        <f t="shared" ref="J36:J37" si="18">SUM(J35+24)</f>
        <v>433</v>
      </c>
      <c r="K36" s="33"/>
      <c r="L36" s="33">
        <f t="shared" ref="L36:L37" si="19">SUM(L35+28)</f>
        <v>507</v>
      </c>
      <c r="M36" s="33"/>
      <c r="N36" s="33">
        <f t="shared" ref="N36:N38" si="20">SUM(N35+33)</f>
        <v>597</v>
      </c>
      <c r="O36" s="33">
        <f t="shared" ref="O36:O38" si="21">SUM(O35+39)</f>
        <v>702</v>
      </c>
    </row>
    <row r="37" spans="1:16" ht="18.75" x14ac:dyDescent="0.3">
      <c r="A37" s="5" t="s">
        <v>7</v>
      </c>
      <c r="B37" s="6" t="s">
        <v>29</v>
      </c>
      <c r="C37" s="19">
        <v>255</v>
      </c>
      <c r="D37" s="33">
        <f t="shared" si="15"/>
        <v>338</v>
      </c>
      <c r="E37" s="33">
        <v>0</v>
      </c>
      <c r="F37" s="33">
        <f t="shared" si="16"/>
        <v>345</v>
      </c>
      <c r="G37" s="33"/>
      <c r="H37" s="33">
        <f t="shared" si="17"/>
        <v>395</v>
      </c>
      <c r="I37" s="33"/>
      <c r="J37" s="33">
        <f t="shared" si="18"/>
        <v>457</v>
      </c>
      <c r="K37" s="33"/>
      <c r="L37" s="33">
        <f t="shared" si="19"/>
        <v>535</v>
      </c>
      <c r="M37" s="33"/>
      <c r="N37" s="33">
        <f t="shared" si="20"/>
        <v>630</v>
      </c>
      <c r="O37" s="33">
        <f t="shared" si="21"/>
        <v>741</v>
      </c>
    </row>
    <row r="38" spans="1:16" ht="19.5" thickBot="1" x14ac:dyDescent="0.35">
      <c r="A38" s="5" t="s">
        <v>7</v>
      </c>
      <c r="B38" s="6" t="s">
        <v>14</v>
      </c>
      <c r="C38" s="19">
        <v>284</v>
      </c>
      <c r="D38" s="33">
        <f t="shared" si="15"/>
        <v>356</v>
      </c>
      <c r="E38" s="33">
        <v>0</v>
      </c>
      <c r="F38" s="33">
        <f t="shared" si="16"/>
        <v>363</v>
      </c>
      <c r="G38" s="33"/>
      <c r="H38" s="33">
        <f t="shared" si="17"/>
        <v>416</v>
      </c>
      <c r="I38" s="33"/>
      <c r="J38" s="33">
        <f>SUM(J37+23)</f>
        <v>480</v>
      </c>
      <c r="K38" s="33"/>
      <c r="L38" s="33">
        <f>SUM(L37+27.5)</f>
        <v>562.5</v>
      </c>
      <c r="M38" s="33"/>
      <c r="N38" s="33">
        <f t="shared" si="20"/>
        <v>663</v>
      </c>
      <c r="O38" s="33">
        <f t="shared" si="21"/>
        <v>780</v>
      </c>
    </row>
    <row r="39" spans="1:16" ht="18.75" x14ac:dyDescent="0.3">
      <c r="A39" s="1" t="s">
        <v>16</v>
      </c>
      <c r="B39" s="4"/>
      <c r="C39" s="21"/>
      <c r="D39" s="27"/>
      <c r="E39" s="28"/>
      <c r="F39" s="27"/>
      <c r="G39" s="28"/>
      <c r="H39" s="27"/>
      <c r="I39" s="28"/>
      <c r="J39" s="27"/>
      <c r="K39" s="28"/>
      <c r="L39" s="27"/>
      <c r="M39" s="27"/>
      <c r="N39" s="27"/>
      <c r="O39" s="27"/>
    </row>
    <row r="40" spans="1:16" ht="19.5" thickBot="1" x14ac:dyDescent="0.35">
      <c r="A40" s="11" t="s">
        <v>17</v>
      </c>
      <c r="B40" s="12" t="s">
        <v>9</v>
      </c>
      <c r="C40" s="22">
        <v>121</v>
      </c>
      <c r="D40" s="34">
        <v>138</v>
      </c>
      <c r="E40" s="35">
        <v>141</v>
      </c>
      <c r="F40" s="34">
        <v>145</v>
      </c>
      <c r="G40" s="35">
        <v>151</v>
      </c>
      <c r="H40" s="34">
        <v>166</v>
      </c>
      <c r="I40" s="35">
        <v>168</v>
      </c>
      <c r="J40" s="34">
        <v>191</v>
      </c>
      <c r="K40" s="35">
        <v>183</v>
      </c>
      <c r="L40" s="34">
        <v>225</v>
      </c>
      <c r="M40" s="36">
        <v>203</v>
      </c>
      <c r="N40" s="34">
        <v>264</v>
      </c>
      <c r="O40" s="34">
        <v>311</v>
      </c>
    </row>
    <row r="41" spans="1:16" ht="7.5" customHeight="1" thickBot="1" x14ac:dyDescent="0.25">
      <c r="A41" s="2"/>
      <c r="C41" s="20"/>
      <c r="D41" s="8"/>
      <c r="E41" s="23"/>
      <c r="F41" s="8"/>
      <c r="G41" s="23"/>
      <c r="H41" s="8"/>
      <c r="I41" s="23"/>
      <c r="J41" s="8"/>
      <c r="K41" s="23"/>
      <c r="L41" s="8"/>
      <c r="M41" s="8"/>
      <c r="N41" s="8"/>
      <c r="O41" s="8"/>
    </row>
    <row r="42" spans="1:16" ht="18" x14ac:dyDescent="0.25">
      <c r="A42" s="1" t="s">
        <v>30</v>
      </c>
      <c r="B42" s="4"/>
      <c r="C42" s="21"/>
      <c r="D42" s="9"/>
      <c r="E42" s="24"/>
      <c r="F42" s="9"/>
      <c r="G42" s="24"/>
      <c r="H42" s="9"/>
      <c r="I42" s="24"/>
      <c r="J42" s="9"/>
      <c r="K42" s="24"/>
      <c r="L42" s="9"/>
      <c r="M42" s="9"/>
      <c r="N42" s="9"/>
      <c r="O42" s="9"/>
    </row>
    <row r="43" spans="1:16" ht="19.5" thickBot="1" x14ac:dyDescent="0.35">
      <c r="A43" s="11" t="s">
        <v>28</v>
      </c>
      <c r="B43" s="12"/>
      <c r="C43" s="22">
        <v>121</v>
      </c>
      <c r="D43" s="34">
        <v>101</v>
      </c>
      <c r="E43" s="35">
        <v>141</v>
      </c>
      <c r="F43" s="34">
        <v>109</v>
      </c>
      <c r="G43" s="35">
        <v>151</v>
      </c>
      <c r="H43" s="34">
        <v>123</v>
      </c>
      <c r="I43" s="35">
        <v>168</v>
      </c>
      <c r="J43" s="34">
        <v>133</v>
      </c>
      <c r="K43" s="35">
        <v>183</v>
      </c>
      <c r="L43" s="34">
        <v>170</v>
      </c>
      <c r="M43" s="36">
        <v>203</v>
      </c>
      <c r="N43" s="34">
        <v>199</v>
      </c>
      <c r="O43" s="34">
        <v>233</v>
      </c>
      <c r="P43" s="37"/>
    </row>
    <row r="45" spans="1:16" ht="18" x14ac:dyDescent="0.25">
      <c r="A45" s="7" t="s">
        <v>20</v>
      </c>
    </row>
    <row r="46" spans="1:16" ht="15.75" x14ac:dyDescent="0.25">
      <c r="A46" s="3" t="s">
        <v>19</v>
      </c>
    </row>
    <row r="47" spans="1:16" ht="20.25" x14ac:dyDescent="0.3">
      <c r="A47" s="13"/>
    </row>
  </sheetData>
  <mergeCells count="15">
    <mergeCell ref="A3:A4"/>
    <mergeCell ref="B3:B4"/>
    <mergeCell ref="C3:C4"/>
    <mergeCell ref="E3:E4"/>
    <mergeCell ref="I3:I4"/>
    <mergeCell ref="D3:D4"/>
    <mergeCell ref="F3:F4"/>
    <mergeCell ref="H3:H4"/>
    <mergeCell ref="G3:G4"/>
    <mergeCell ref="O3:O4"/>
    <mergeCell ref="J3:J4"/>
    <mergeCell ref="L3:L4"/>
    <mergeCell ref="N3:N4"/>
    <mergeCell ref="K3:K4"/>
    <mergeCell ref="M3:M4"/>
  </mergeCells>
  <phoneticPr fontId="0" type="noConversion"/>
  <printOptions horizontalCentered="1" verticalCentered="1"/>
  <pageMargins left="0.59055118110236227" right="0.59055118110236227" top="0.19685039370078741" bottom="0.19685039370078741" header="0" footer="0"/>
  <pageSetup paperSize="9" scale="6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Fritsch, Norbert</cp:lastModifiedBy>
  <cp:lastPrinted>2023-03-15T10:02:08Z</cp:lastPrinted>
  <dcterms:created xsi:type="dcterms:W3CDTF">1996-10-17T05:27:31Z</dcterms:created>
  <dcterms:modified xsi:type="dcterms:W3CDTF">2023-04-05T08:17:31Z</dcterms:modified>
</cp:coreProperties>
</file>